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comments/comment2.xml" ContentType="application/vnd.openxmlformats-officedocument.spreadsheetml.comments+xml"/>
  <Override PartName="/xl/worksheets/sheet4.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icio" sheetId="1" state="visible" r:id="rId1"/>
    <sheet name="Supuestos" sheetId="2" state="visible" r:id="rId2"/>
    <sheet name="Hedge Tracker" sheetId="3" state="visible" r:id="rId3"/>
    <sheet name="Lectura CFO" sheetId="4" state="visible" r:id="rId4"/>
    <sheet name="Benchmarks" sheetId="5" state="visible" r:id="rId5"/>
    <sheet name="Metodología" sheetId="6" state="visible" r:id="rId6"/>
  </sheets>
  <definedNames>
    <definedName name="USD_INFLOW">Supuestos!$C$13</definedName>
    <definedName name="MXN_OUTFLOW">Supuestos!$C$14</definedName>
    <definedName name="FX_FIX">Supuestos!$C$17</definedName>
    <definedName name="TARGET_RATIO">Supuestos!$C$23</definedName>
  </definedNames>
  <calcPr calcId="124519" fullCalcOnLoad="1"/>
</workbook>
</file>

<file path=xl/styles.xml><?xml version="1.0" encoding="utf-8"?>
<styleSheet xmlns="http://schemas.openxmlformats.org/spreadsheetml/2006/main">
  <numFmts count="5">
    <numFmt numFmtId="164" formatCode="&quot;USD &quot;#,##0;[Red]&quot;USD &quot;-#,##0;&quot;–&quot;"/>
    <numFmt numFmtId="165" formatCode="&quot;$&quot;#,##0;[Red]&quot;$&quot;-#,##0;&quot;–&quot;"/>
    <numFmt numFmtId="166" formatCode="0.0000"/>
    <numFmt numFmtId="167" formatCode="0.0%"/>
    <numFmt numFmtId="168" formatCode="0&quot; meses&quot;"/>
  </numFmts>
  <fonts count="28">
    <font>
      <name val="Calibri"/>
      <family val="2"/>
      <color theme="1"/>
      <sz val="11"/>
      <scheme val="minor"/>
    </font>
    <font>
      <name val="Consolas"/>
      <b val="1"/>
      <color rgb="001B4486"/>
      <sz val="9"/>
    </font>
    <font>
      <name val="Georgia"/>
      <b val="1"/>
      <color rgb="001B4486"/>
      <sz val="28"/>
    </font>
    <font>
      <name val="Georgia"/>
      <i val="1"/>
      <color rgb="006B7280"/>
      <sz val="14"/>
    </font>
    <font>
      <name val="Georgia"/>
      <b val="1"/>
      <color rgb="000F172A"/>
      <sz val="44"/>
    </font>
    <font>
      <name val="Arial"/>
      <color rgb="001F2937"/>
      <sz val="10"/>
    </font>
    <font>
      <name val="Consolas"/>
      <b val="1"/>
      <color rgb="00FFFFFF"/>
      <sz val="9"/>
    </font>
    <font>
      <name val="Georgia"/>
      <b val="1"/>
      <color rgb="00FFFFFF"/>
      <sz val="16"/>
    </font>
    <font>
      <name val="Consolas"/>
      <color rgb="00FFFFFF"/>
      <sz val="10"/>
    </font>
    <font>
      <name val="Arial"/>
      <color rgb="00FFFFFF"/>
      <sz val="10"/>
    </font>
    <font>
      <name val="Georgia"/>
      <b val="1"/>
      <color rgb="001B4486"/>
      <sz val="14"/>
    </font>
    <font>
      <name val="Georgia"/>
      <b val="1"/>
      <color rgb="000F172A"/>
      <sz val="14"/>
    </font>
    <font>
      <name val="Arial"/>
      <color rgb="001F2937"/>
      <sz val="9"/>
    </font>
    <font>
      <name val="Georgia"/>
      <b val="1"/>
      <color rgb="001B4486"/>
      <sz val="20"/>
    </font>
    <font>
      <name val="Arial"/>
      <b val="1"/>
      <color rgb="000000FF"/>
      <sz val="10"/>
    </font>
    <font>
      <name val="Arial"/>
      <b val="1"/>
      <color rgb="000F172A"/>
      <sz val="10"/>
    </font>
    <font>
      <name val="Arial"/>
      <b val="1"/>
      <color rgb="00008000"/>
      <sz val="10"/>
    </font>
    <font>
      <name val="Arial"/>
      <b val="1"/>
      <color rgb="001B4486"/>
      <sz val="10"/>
    </font>
    <font>
      <name val="Consolas"/>
      <color rgb="006B7280"/>
      <sz val="8"/>
    </font>
    <font>
      <name val="Arial"/>
      <b val="1"/>
      <color rgb="00C04A2E"/>
      <sz val="10"/>
    </font>
    <font>
      <name val="Georgia"/>
      <b val="1"/>
      <color rgb="000F172A"/>
      <sz val="36"/>
    </font>
    <font>
      <name val="Arial"/>
      <color rgb="00008000"/>
      <sz val="10"/>
    </font>
    <font>
      <name val="Consolas"/>
      <b val="1"/>
      <color rgb="00DC2626"/>
      <sz val="9"/>
    </font>
    <font>
      <name val="Consolas"/>
      <b val="1"/>
      <color rgb="00D97706"/>
      <sz val="9"/>
    </font>
    <font>
      <name val="Consolas"/>
      <b val="1"/>
      <color rgb="00059669"/>
      <sz val="9"/>
    </font>
    <font>
      <name val="Arial"/>
      <color rgb="006B7280"/>
      <sz val="9"/>
    </font>
    <font>
      <name val="Georgia"/>
      <b val="1"/>
      <color rgb="000F172A"/>
      <sz val="22"/>
    </font>
    <font>
      <name val="Georgia"/>
      <b val="1"/>
      <i val="1"/>
      <color rgb="00C04A2E"/>
      <sz val="11"/>
    </font>
  </fonts>
  <fills count="6">
    <fill>
      <patternFill/>
    </fill>
    <fill>
      <patternFill patternType="gray125"/>
    </fill>
    <fill>
      <patternFill patternType="solid">
        <fgColor rgb="00F9FAFB"/>
      </patternFill>
    </fill>
    <fill>
      <patternFill patternType="solid">
        <fgColor rgb="001B4486"/>
      </patternFill>
    </fill>
    <fill>
      <patternFill patternType="solid">
        <fgColor rgb="00FFF7CC"/>
      </patternFill>
    </fill>
    <fill>
      <patternFill patternType="solid">
        <fgColor rgb="00F3F4F6"/>
      </patternFill>
    </fill>
  </fills>
  <borders count="4">
    <border>
      <left/>
      <right/>
      <top/>
      <bottom/>
      <diagonal/>
    </border>
    <border>
      <left style="thin">
        <color rgb="00E5E7EB"/>
      </left>
      <right style="thin">
        <color rgb="00E5E7EB"/>
      </right>
      <top style="thin">
        <color rgb="00E5E7EB"/>
      </top>
      <bottom style="thin">
        <color rgb="00E5E7EB"/>
      </bottom>
    </border>
    <border>
      <left style="thick">
        <color rgb="00C04A2E"/>
      </left>
    </border>
    <border>
      <bottom style="thin">
        <color rgb="00E5E7EB"/>
      </bottom>
    </border>
  </borders>
  <cellStyleXfs count="1">
    <xf numFmtId="0" fontId="0" fillId="0" borderId="0"/>
  </cellStyleXfs>
  <cellXfs count="66">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1" fillId="2" borderId="1" pivotButton="0" quotePrefix="0" xfId="0"/>
    <xf numFmtId="0" fontId="0" fillId="2" borderId="1" pivotButton="0" quotePrefix="0" xfId="0"/>
    <xf numFmtId="0" fontId="4" fillId="2" borderId="2" pivotButton="0" quotePrefix="0" xfId="0"/>
    <xf numFmtId="0" fontId="5" fillId="2" borderId="1" applyAlignment="1" pivotButton="0" quotePrefix="0" xfId="0">
      <alignment horizontal="left" vertical="top" wrapText="1"/>
    </xf>
    <xf numFmtId="0" fontId="6" fillId="3" borderId="2" pivotButton="0" quotePrefix="0" xfId="0"/>
    <xf numFmtId="0" fontId="0" fillId="3" borderId="0" pivotButton="0" quotePrefix="0" xfId="0"/>
    <xf numFmtId="0" fontId="7" fillId="3" borderId="2" pivotButton="0" quotePrefix="0" xfId="0"/>
    <xf numFmtId="0" fontId="8" fillId="3" borderId="2" pivotButton="0" quotePrefix="0" xfId="0"/>
    <xf numFmtId="0" fontId="9" fillId="3" borderId="2" applyAlignment="1" pivotButton="0" quotePrefix="0" xfId="0">
      <alignment horizontal="left" vertical="top" wrapText="1"/>
    </xf>
    <xf numFmtId="0" fontId="10" fillId="0" borderId="3" pivotButton="0" quotePrefix="0" xfId="0"/>
    <xf numFmtId="0" fontId="11" fillId="0" borderId="3" pivotButton="0" quotePrefix="0" xfId="0"/>
    <xf numFmtId="0" fontId="12" fillId="0" borderId="3" applyAlignment="1" pivotButton="0" quotePrefix="0" xfId="0">
      <alignment horizontal="left" vertical="top" wrapText="1"/>
    </xf>
    <xf numFmtId="0" fontId="13" fillId="0" borderId="0" pivotButton="0" quotePrefix="0" xfId="0"/>
    <xf numFmtId="0" fontId="11" fillId="0" borderId="0" pivotButton="0" quotePrefix="0" xfId="0"/>
    <xf numFmtId="0" fontId="12" fillId="0" borderId="0" applyAlignment="1" pivotButton="0" quotePrefix="0" xfId="0">
      <alignment horizontal="left" vertical="top" wrapText="1"/>
    </xf>
    <xf numFmtId="0" fontId="14" fillId="0" borderId="0" pivotButton="0" quotePrefix="0" xfId="0"/>
    <xf numFmtId="0" fontId="12" fillId="0" borderId="0" pivotButton="0" quotePrefix="0" xfId="0"/>
    <xf numFmtId="0" fontId="15" fillId="0" borderId="0" pivotButton="0" quotePrefix="0" xfId="0"/>
    <xf numFmtId="0" fontId="16" fillId="0" borderId="0" pivotButton="0" quotePrefix="0" xfId="0"/>
    <xf numFmtId="0" fontId="17" fillId="0" borderId="0" pivotButton="0" quotePrefix="0" xfId="0"/>
    <xf numFmtId="0" fontId="18" fillId="0" borderId="0" pivotButton="0" quotePrefix="0" xfId="0"/>
    <xf numFmtId="0" fontId="5" fillId="0" borderId="0" pivotButton="0" quotePrefix="0" xfId="0"/>
    <xf numFmtId="0" fontId="14" fillId="4" borderId="1" applyAlignment="1" pivotButton="0" quotePrefix="0" xfId="0">
      <alignment horizontal="center" vertical="center" wrapText="1"/>
    </xf>
    <xf numFmtId="164" fontId="14" fillId="4" borderId="1" pivotButton="0" quotePrefix="0" xfId="0"/>
    <xf numFmtId="165" fontId="14" fillId="4" borderId="1" pivotButton="0" quotePrefix="0" xfId="0"/>
    <xf numFmtId="166" fontId="14" fillId="4" borderId="1" pivotButton="0" quotePrefix="0" xfId="0"/>
    <xf numFmtId="167" fontId="14" fillId="4" borderId="1" pivotButton="0" quotePrefix="0" xfId="0"/>
    <xf numFmtId="167" fontId="0" fillId="0" borderId="0" pivotButton="0" quotePrefix="0" xfId="0"/>
    <xf numFmtId="166" fontId="0" fillId="0" borderId="0" pivotButton="0" quotePrefix="0" xfId="0"/>
    <xf numFmtId="0" fontId="1" fillId="5" borderId="0" applyAlignment="1" pivotButton="0" quotePrefix="0" xfId="0">
      <alignment horizontal="center" vertical="center" wrapText="1"/>
    </xf>
    <xf numFmtId="0" fontId="5" fillId="0" borderId="3" pivotButton="0" quotePrefix="0" xfId="0"/>
    <xf numFmtId="164" fontId="14" fillId="0" borderId="3" pivotButton="0" quotePrefix="0" xfId="0"/>
    <xf numFmtId="166" fontId="14" fillId="0" borderId="3" pivotButton="0" quotePrefix="0" xfId="0"/>
    <xf numFmtId="0" fontId="14" fillId="0" borderId="3" pivotButton="0" quotePrefix="0" xfId="0"/>
    <xf numFmtId="165" fontId="0" fillId="0" borderId="3" pivotButton="0" quotePrefix="0" xfId="0"/>
    <xf numFmtId="164" fontId="17" fillId="0" borderId="0" pivotButton="0" quotePrefix="0" xfId="0"/>
    <xf numFmtId="165" fontId="17" fillId="0" borderId="0" pivotButton="0" quotePrefix="0" xfId="0"/>
    <xf numFmtId="165" fontId="19" fillId="0" borderId="0" pivotButton="0" quotePrefix="0" xfId="0"/>
    <xf numFmtId="165" fontId="20" fillId="2" borderId="2" applyAlignment="1" pivotButton="0" quotePrefix="0" xfId="0">
      <alignment horizontal="left" vertical="center" wrapText="1"/>
    </xf>
    <xf numFmtId="167" fontId="20" fillId="2" borderId="2" applyAlignment="1" pivotButton="0" quotePrefix="0" xfId="0">
      <alignment horizontal="left" vertical="center" wrapText="1"/>
    </xf>
    <xf numFmtId="0" fontId="12" fillId="2" borderId="1" applyAlignment="1" pivotButton="0" quotePrefix="0" xfId="0">
      <alignment horizontal="left" vertical="top" wrapText="1"/>
    </xf>
    <xf numFmtId="0" fontId="12" fillId="5" borderId="0" applyAlignment="1" pivotButton="0" quotePrefix="0" xfId="0">
      <alignment horizontal="center" vertical="center" wrapText="1"/>
    </xf>
    <xf numFmtId="166" fontId="5" fillId="0" borderId="3" applyAlignment="1" pivotButton="0" quotePrefix="0" xfId="0">
      <alignment horizontal="right" vertical="center"/>
    </xf>
    <xf numFmtId="166" fontId="21" fillId="0" borderId="3" applyAlignment="1" pivotButton="0" quotePrefix="0" xfId="0">
      <alignment horizontal="right" vertical="center"/>
    </xf>
    <xf numFmtId="165" fontId="5" fillId="0" borderId="3" applyAlignment="1" pivotButton="0" quotePrefix="0" xfId="0">
      <alignment horizontal="right" vertical="center"/>
    </xf>
    <xf numFmtId="165" fontId="21" fillId="0" borderId="3" applyAlignment="1" pivotButton="0" quotePrefix="0" xfId="0">
      <alignment horizontal="right" vertical="center"/>
    </xf>
    <xf numFmtId="0" fontId="22" fillId="5" borderId="1" pivotButton="0" quotePrefix="0" xfId="0"/>
    <xf numFmtId="0" fontId="23" fillId="5" borderId="1" pivotButton="0" quotePrefix="0" xfId="0"/>
    <xf numFmtId="0" fontId="24" fillId="5" borderId="1" pivotButton="0" quotePrefix="0" xfId="0"/>
    <xf numFmtId="0" fontId="11" fillId="0" borderId="1" pivotButton="0" quotePrefix="0" xfId="0"/>
    <xf numFmtId="0" fontId="5" fillId="0" borderId="1" applyAlignment="1" pivotButton="0" quotePrefix="0" xfId="0">
      <alignment horizontal="left" vertical="top" wrapText="1"/>
    </xf>
    <xf numFmtId="167" fontId="5" fillId="0" borderId="3" applyAlignment="1" pivotButton="0" quotePrefix="0" xfId="0">
      <alignment horizontal="right" vertical="center"/>
    </xf>
    <xf numFmtId="167" fontId="21" fillId="0" borderId="3" applyAlignment="1" pivotButton="0" quotePrefix="0" xfId="0">
      <alignment horizontal="right" vertical="center"/>
    </xf>
    <xf numFmtId="0" fontId="12" fillId="0" borderId="3" pivotButton="0" quotePrefix="0" xfId="0"/>
    <xf numFmtId="3" fontId="5" fillId="0" borderId="3" applyAlignment="1" pivotButton="0" quotePrefix="0" xfId="0">
      <alignment horizontal="right" vertical="center"/>
    </xf>
    <xf numFmtId="3" fontId="21" fillId="0" borderId="3" applyAlignment="1" pivotButton="0" quotePrefix="0" xfId="0">
      <alignment horizontal="right" vertical="center"/>
    </xf>
    <xf numFmtId="168" fontId="5" fillId="0" borderId="3" applyAlignment="1" pivotButton="0" quotePrefix="0" xfId="0">
      <alignment horizontal="right" vertical="center"/>
    </xf>
    <xf numFmtId="168" fontId="21" fillId="0" borderId="3" applyAlignment="1" pivotButton="0" quotePrefix="0" xfId="0">
      <alignment horizontal="right" vertical="center"/>
    </xf>
    <xf numFmtId="0" fontId="25" fillId="0" borderId="0" applyAlignment="1" pivotButton="0" quotePrefix="0" xfId="0">
      <alignment horizontal="left" vertical="top" wrapText="1"/>
    </xf>
    <xf numFmtId="0" fontId="5" fillId="0" borderId="0" applyAlignment="1" pivotButton="0" quotePrefix="0" xfId="0">
      <alignment horizontal="left" vertical="top" wrapText="1"/>
    </xf>
    <xf numFmtId="0" fontId="26" fillId="0" borderId="0" pivotButton="0" quotePrefix="0" xfId="0"/>
    <xf numFmtId="0" fontId="27" fillId="0" borderId="0" applyAlignment="1" pivotButton="0" quotePrefix="0" xfId="0">
      <alignment horizontal="left" vertical="top" wrapText="1"/>
    </xf>
  </cellXfs>
  <cellStyles count="1">
    <cellStyle name="Normal" xfId="0" builtinId="0" hidden="0"/>
  </cellStyles>
  <dxfs count="2">
    <dxf>
      <fill>
        <patternFill patternType="solid">
          <fgColor rgb="00FEE2E2"/>
        </patternFill>
      </fill>
    </dxf>
    <dxf>
      <fill>
        <patternFill patternType="solid">
          <fgColor rgb="00D1FA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charts/chart1.xml><?xml version="1.0" encoding="utf-8"?>
<chartSpace xmlns:a="http://schemas.openxmlformats.org/drawingml/2006/main" xmlns="http://schemas.openxmlformats.org/drawingml/2006/chart">
  <style val="2"/>
  <chart>
    <title>
      <tx>
        <rich>
          <a:bodyPr/>
          <a:p>
            <a:pPr>
              <a:defRPr/>
            </a:pPr>
            <a:r>
              <a:t>MTM por posición (MXN)</a:t>
            </a:r>
          </a:p>
        </rich>
      </tx>
    </title>
    <plotArea>
      <barChart>
        <barDir val="col"/>
        <grouping val="clustered"/>
        <ser>
          <idx val="0"/>
          <order val="0"/>
          <spPr>
            <a:ln>
              <a:prstDash val="solid"/>
            </a:ln>
          </spPr>
          <cat>
            <numRef>
              <f>'Hedge Tracker'!$G$10:$G$13</f>
            </numRef>
          </cat>
          <val>
            <numRef>
              <f>'Hedge Tracker'!$I$10:$I$13</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a:p>
                <a:pPr>
                  <a:defRPr/>
                </a:pPr>
                <a:r>
                  <a:t>MXN</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El Equipo CFOˣ</author>
  </authors>
  <commentList>
    <comment ref="C13" authorId="0" shapeId="0">
      <text>
        <t>Revenue cobrado del SaaS, contratos firmados. NO pipeline, NO billed-not-collected. Promedio Q4.</t>
      </text>
    </comment>
    <comment ref="C14" authorId="0" shapeId="0">
      <text>
        <t>Nómina + IMSS + proveedores locales + SAT prorateado. Run-rate, no compromisos.</t>
      </text>
    </comment>
    <comment ref="C17" authorId="0" shapeId="0">
      <text>
        <t>Cierre del viernes. Banxico publica el FIX cada día hábil 12pm.</t>
      </text>
    </comment>
    <comment ref="C18" authorId="0" shapeId="0">
      <text>
        <t>Tu banco te cotiza. Comparalo con Bloomberg FX Forwards o la curva CETES.</t>
      </text>
    </comment>
    <comment ref="C19" authorId="0" shapeId="0">
      <text>
        <t>Idem 3M.</t>
      </text>
    </comment>
    <comment ref="C20" authorId="0" shapeId="0">
      <text>
        <t>Idem. La encuesta Banxico de expectativas también ayuda.</t>
      </text>
    </comment>
    <comment ref="C23" authorId="0" shapeId="0">
      <text>
        <t>Política del comité de tesorería: % de la exposición neta proyectada a 6M que debe estar cubierto con instrumentos. Convención sector: 60-85%.</t>
      </text>
    </comment>
  </commentList>
</comments>
</file>

<file path=xl/comments/comment2.xml><?xml version="1.0" encoding="utf-8"?>
<comments xmlns="http://schemas.openxmlformats.org/spreadsheetml/2006/main">
  <authors>
    <author>El Equipo CFOˣ</author>
  </authors>
  <commentList>
    <comment ref="B10" authorId="0" shapeId="0">
      <text>
        <t>Fecha de firma del contrato. NO la fecha de liquidación.</t>
      </text>
    </comment>
    <comment ref="H10" authorId="0" shapeId="0">
      <text>
        <t>Valor MXN si liquidamos al rate originalmente pactado. Es lo que esperabas recibir al firmar.</t>
      </text>
    </comment>
    <comment ref="I10" authorId="0" shapeId="0">
      <text>
        <t>Mark-to-market: ganancia/pérdida hipotética si liquidaras al FIX vigente. Positivo = el hedge te está protegiendo (peso se debilitó). Negativo = el peso se fortaleció.</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col>
      <colOff>0</colOff>
      <row>31</row>
      <rowOff>0</rowOff>
    </from>
    <ext cx="6480000" cy="288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3.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4.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fitToPage="1"/>
  </sheetPr>
  <dimension ref="B3:D39"/>
  <sheetViews>
    <sheetView showGridLines="0" showRowColHeaders="0" workbookViewId="0">
      <selection activeCell="A1" sqref="A1"/>
    </sheetView>
  </sheetViews>
  <sheetFormatPr baseColWidth="8" defaultRowHeight="15"/>
  <cols>
    <col width="2" customWidth="1" min="1" max="1"/>
    <col width="38" customWidth="1" min="2" max="2"/>
    <col width="38" customWidth="1" min="3" max="3"/>
    <col width="38" customWidth="1" min="4" max="4"/>
    <col width="2" customWidth="1" min="5" max="5"/>
  </cols>
  <sheetData>
    <row r="3">
      <c r="B3" s="1" t="inlineStr">
        <is>
          <t>PLANTILLA CFOˣ · TESORERÍA · № 14</t>
        </is>
      </c>
    </row>
    <row r="4" ht="38" customHeight="1">
      <c r="B4" s="2" t="inlineStr">
        <is>
          <t>FX Hedge Tracker MXN/USD</t>
        </is>
      </c>
    </row>
    <row r="5" ht="22" customHeight="1">
      <c r="B5" s="3" t="inlineStr">
        <is>
          <t>6 hojas · triggers Banxico · destilado del caso № 14</t>
        </is>
      </c>
    </row>
    <row r="8">
      <c r="C8" s="4" t="inlineStr">
        <is>
          <t>DECISIÓN DOCUMENTADA</t>
        </is>
      </c>
      <c r="D8" s="5" t="n"/>
    </row>
    <row r="9" ht="56" customHeight="1">
      <c r="C9" s="6" t="inlineStr">
        <is>
          <t>47% → 81%</t>
        </is>
      </c>
      <c r="D9" s="5" t="n"/>
    </row>
    <row r="10" ht="60" customHeight="1">
      <c r="C10" s="7" t="inlineStr">
        <is>
          <t>Ratio de cobertura cambiaria tras firmar 4 instrumentos en 8 semanas. Cuando FX subió de 17.40 a 19.20, el desk preservó $1.8M MXN vs no tener hedge.</t>
        </is>
      </c>
      <c r="D10" s="5" t="n"/>
    </row>
    <row r="12">
      <c r="B12" s="8" t="inlineStr">
        <is>
          <t>CASO FUENTE</t>
        </is>
      </c>
      <c r="C12" s="9" t="n"/>
      <c r="D12" s="9" t="n"/>
    </row>
    <row r="13" ht="24" customHeight="1">
      <c r="B13" s="10" t="inlineStr">
        <is>
          <t>№ 14 · Subsidiaria SaaS · México</t>
        </is>
      </c>
      <c r="C13" s="9" t="n"/>
      <c r="D13" s="9" t="n"/>
    </row>
    <row r="14">
      <c r="B14" s="11" t="inlineStr">
        <is>
          <t>B2B SaaS · Subsidiaria MX de US · $500K USD/mes · pago MXN local</t>
        </is>
      </c>
      <c r="C14" s="9" t="n"/>
      <c r="D14" s="9" t="n"/>
    </row>
    <row r="15" ht="56" customHeight="1">
      <c r="B15" s="12" t="inlineStr">
        <is>
          <t>Subsidiaria mexicana de empresa estadounidense vendiendo SaaS B2B. Revenue USD, costos MXN. Cuando el peso se debilita el margen MXN crece; cuando se fortalece el margen se comprime. Caso completo en cfoexponencial.com/archivo/caso-14.</t>
        </is>
      </c>
      <c r="C15" s="9" t="n"/>
      <c r="D15" s="9" t="n"/>
    </row>
    <row r="17">
      <c r="B17" s="1" t="inlineStr">
        <is>
          <t>QUÉ INCLUYE ESTE ARCHIVO</t>
        </is>
      </c>
    </row>
    <row r="18" ht="26" customHeight="1">
      <c r="B18" s="13" t="inlineStr">
        <is>
          <t>01</t>
        </is>
      </c>
      <c r="C18" s="14" t="inlineStr">
        <is>
          <t>Tracker de posiciones abiertas</t>
        </is>
      </c>
      <c r="D18" s="15" t="inlineStr">
        <is>
          <t>Tabla de forwards, futuros y opciones con mark-to-market automático.</t>
        </is>
      </c>
    </row>
    <row r="19" ht="26" customHeight="1">
      <c r="B19" s="13" t="inlineStr">
        <is>
          <t>02</t>
        </is>
      </c>
      <c r="C19" s="14" t="inlineStr">
        <is>
          <t>Diagnóstico de exposición neta</t>
        </is>
      </c>
      <c r="D19" s="15" t="inlineStr">
        <is>
          <t>USD inflows vs MXN outflows convertidos al FIX vigente. Ratio cobertura calculado.</t>
        </is>
      </c>
    </row>
    <row r="20" ht="26" customHeight="1">
      <c r="B20" s="13" t="inlineStr">
        <is>
          <t>03</t>
        </is>
      </c>
      <c r="C20" s="14" t="inlineStr">
        <is>
          <t>Tres escenarios FX pre-construidos</t>
        </is>
      </c>
      <c r="D20" s="15" t="inlineStr">
        <is>
          <t>Base (FIX actual), Peso fuerte (−10%), Peso débil (+15%). P&amp;L impact por escenario.</t>
        </is>
      </c>
    </row>
    <row r="21" ht="26" customHeight="1">
      <c r="B21" s="13" t="inlineStr">
        <is>
          <t>04</t>
        </is>
      </c>
      <c r="C21" s="14" t="inlineStr">
        <is>
          <t>Triggers Banxico integrados</t>
        </is>
      </c>
      <c r="D21" s="15" t="inlineStr">
        <is>
          <t>Alertas cuando el FIX se mueve &gt;2% en una semana o cruza umbrales de política.</t>
        </is>
      </c>
    </row>
    <row r="22" ht="26" customHeight="1">
      <c r="B22" s="13" t="inlineStr">
        <is>
          <t>05</t>
        </is>
      </c>
      <c r="C22" s="14" t="inlineStr">
        <is>
          <t>Benchmarks de hedge ratios</t>
        </is>
      </c>
      <c r="D22" s="15" t="inlineStr">
        <is>
          <t>Industria, tamaño de empresa, geografía — p25/p50/p75 para posicionamiento.</t>
        </is>
      </c>
    </row>
    <row r="23" ht="26" customHeight="1">
      <c r="B23" s="13" t="inlineStr">
        <is>
          <t>06</t>
        </is>
      </c>
      <c r="C23" s="14" t="inlineStr">
        <is>
          <t>Metodología FX para CFOs</t>
        </is>
      </c>
      <c r="D23" s="15" t="inlineStr">
        <is>
          <t>8 errores típicos en hedge programs. Citas a Banxico y prácticas del Treasury Forum.</t>
        </is>
      </c>
    </row>
    <row r="25">
      <c r="B25" s="1" t="inlineStr">
        <is>
          <t>CÓMO USARLA · 5 PASOS</t>
        </is>
      </c>
    </row>
    <row r="26" ht="28" customHeight="1">
      <c r="B26" s="16" t="inlineStr">
        <is>
          <t>1</t>
        </is>
      </c>
      <c r="C26" s="17" t="inlineStr">
        <is>
          <t>Carga USD inflows + MXN outflows mensuales</t>
        </is>
      </c>
      <c r="D26" s="18" t="inlineStr">
        <is>
          <t>Supuestos!C13-C14 — los próximos 12 meses. Datos del forecast del CFO, no históricos.</t>
        </is>
      </c>
    </row>
    <row r="27" ht="28" customHeight="1">
      <c r="B27" s="16" t="inlineStr">
        <is>
          <t>2</t>
        </is>
      </c>
      <c r="C27" s="17" t="inlineStr">
        <is>
          <t>Confirma FX FIX vigente y forecasts</t>
        </is>
      </c>
      <c r="D27" s="18" t="inlineStr">
        <is>
          <t>Supuestos!C17 = FIX al cierre del viernes. Forecasts: Bloomberg, Banxico Encuesta, o tu banco.</t>
        </is>
      </c>
    </row>
    <row r="28" ht="28" customHeight="1">
      <c r="B28" s="16" t="inlineStr">
        <is>
          <t>3</t>
        </is>
      </c>
      <c r="C28" s="17" t="inlineStr">
        <is>
          <t>Sobrescribe la tabla de posiciones abiertas</t>
        </is>
      </c>
      <c r="D28" s="18" t="inlineStr">
        <is>
          <t>Hedge Tracker!B10:G — cada forward/opción que tenés en libros. El MTM se calcula solo.</t>
        </is>
      </c>
    </row>
    <row r="29" ht="28" customHeight="1">
      <c r="B29" s="16" t="inlineStr">
        <is>
          <t>4</t>
        </is>
      </c>
      <c r="C29" s="17" t="inlineStr">
        <is>
          <t>Lee la Lectura CFO</t>
        </is>
      </c>
      <c r="D29" s="18" t="inlineStr">
        <is>
          <t>Ratio cobertura, exposición neta sin hedge, P&amp;L impact en los 3 escenarios.</t>
        </is>
      </c>
    </row>
    <row r="30" ht="28" customHeight="1">
      <c r="B30" s="16" t="inlineStr">
        <is>
          <t>5</t>
        </is>
      </c>
      <c r="C30" s="17" t="inlineStr">
        <is>
          <t>Activa triggers de política</t>
        </is>
      </c>
      <c r="D30" s="18" t="inlineStr">
        <is>
          <t>Banxico publica FIX cada día 12pm. Si tu posición cruza +/-2% intradía, el modelo prende roja.</t>
        </is>
      </c>
    </row>
    <row r="33">
      <c r="B33" s="1" t="inlineStr">
        <is>
          <t>CONVENCIÓN DE COLORES</t>
        </is>
      </c>
    </row>
    <row r="34">
      <c r="B34" s="19" t="inlineStr">
        <is>
          <t>Azul</t>
        </is>
      </c>
      <c r="C34" s="20" t="inlineStr">
        <is>
          <t>input editable</t>
        </is>
      </c>
    </row>
    <row r="35">
      <c r="B35" s="21" t="inlineStr">
        <is>
          <t>Negro</t>
        </is>
      </c>
      <c r="C35" s="20" t="inlineStr">
        <is>
          <t>fórmula (no edites)</t>
        </is>
      </c>
    </row>
    <row r="36">
      <c r="B36" s="22" t="inlineStr">
        <is>
          <t>Verde</t>
        </is>
      </c>
      <c r="C36" s="20" t="inlineStr">
        <is>
          <t>link entre hojas</t>
        </is>
      </c>
    </row>
    <row r="37">
      <c r="B37" s="23" t="inlineStr">
        <is>
          <t>Cobalto</t>
        </is>
      </c>
      <c r="C37" s="20" t="inlineStr">
        <is>
          <t>output del modelo</t>
        </is>
      </c>
    </row>
    <row r="39">
      <c r="B39" s="24" t="inlineStr">
        <is>
          <t>cfoexponencial.com · El Equipo CFOˣ · v2.0 · Mayo 2026</t>
        </is>
      </c>
    </row>
  </sheetData>
  <pageMargins left="0.4" right="0.4" top="0.4" bottom="0.4" header="0.5" footer="0.5"/>
  <pageSetup orientation="portrait" fitToHeight="1" fitToWidth="1"/>
</worksheet>
</file>

<file path=xl/worksheets/sheet2.xml><?xml version="1.0" encoding="utf-8"?>
<worksheet xmlns="http://schemas.openxmlformats.org/spreadsheetml/2006/main">
  <sheetPr>
    <outlinePr summaryBelow="1" summaryRight="1"/>
    <pageSetUpPr fitToPage="1"/>
  </sheetPr>
  <dimension ref="B2:C33"/>
  <sheetViews>
    <sheetView showGridLines="0" workbookViewId="0">
      <selection activeCell="A1" sqref="A1"/>
    </sheetView>
  </sheetViews>
  <sheetFormatPr baseColWidth="8" defaultRowHeight="15"/>
  <cols>
    <col width="2" customWidth="1" min="1" max="1"/>
    <col width="42" customWidth="1" min="2" max="2"/>
    <col width="18" customWidth="1" min="3" max="3"/>
    <col width="36" customWidth="1" min="4" max="4"/>
  </cols>
  <sheetData>
    <row r="2">
      <c r="B2" s="1" t="inlineStr">
        <is>
          <t>SUPUESTOS · INPUTS DEL MODELO</t>
        </is>
      </c>
    </row>
    <row r="3">
      <c r="B3" s="3" t="inlineStr">
        <is>
          <t>Solo edita las celdas en azul</t>
        </is>
      </c>
    </row>
    <row r="6">
      <c r="B6" s="17" t="inlineStr">
        <is>
          <t>ESCENARIO ACTIVO</t>
        </is>
      </c>
    </row>
    <row r="7">
      <c r="B7" s="20" t="inlineStr">
        <is>
          <t>Opciones: "Base" · "Peso fuerte" · "Peso débil"</t>
        </is>
      </c>
    </row>
    <row r="9">
      <c r="B9" s="25" t="inlineStr">
        <is>
          <t>Escenario:</t>
        </is>
      </c>
      <c r="C9" s="26" t="inlineStr">
        <is>
          <t>Base</t>
        </is>
      </c>
    </row>
    <row r="11">
      <c r="B11" s="17" t="inlineStr">
        <is>
          <t>EXPOSICIÓN MENSUAL (CASE BASE)</t>
        </is>
      </c>
    </row>
    <row r="13">
      <c r="B13" s="25" t="inlineStr">
        <is>
          <t>USD inflows mensual (USD):</t>
        </is>
      </c>
      <c r="C13" s="27" t="n">
        <v>500000</v>
      </c>
    </row>
    <row r="14">
      <c r="B14" s="25" t="inlineStr">
        <is>
          <t>MXN outflows mensual (MXN):</t>
        </is>
      </c>
      <c r="C14" s="28" t="n">
        <v>8000000</v>
      </c>
    </row>
    <row r="16">
      <c r="B16" s="17" t="inlineStr">
        <is>
          <t>TIPO DE CAMBIO (MXN POR USD)</t>
        </is>
      </c>
    </row>
    <row r="17">
      <c r="B17" s="25" t="inlineStr">
        <is>
          <t>FIX vigente (Banxico SF43718):</t>
        </is>
      </c>
      <c r="C17" s="29" t="n">
        <v>17.32</v>
      </c>
    </row>
    <row r="18">
      <c r="B18" s="25" t="inlineStr">
        <is>
          <t>Forward 3 meses:</t>
        </is>
      </c>
      <c r="C18" s="29" t="n">
        <v>17.8</v>
      </c>
    </row>
    <row r="19">
      <c r="B19" s="25" t="inlineStr">
        <is>
          <t>Forward 6 meses:</t>
        </is>
      </c>
      <c r="C19" s="29" t="n">
        <v>18.3</v>
      </c>
    </row>
    <row r="20">
      <c r="B20" s="25" t="inlineStr">
        <is>
          <t>Forward 12 meses:</t>
        </is>
      </c>
      <c r="C20" s="29" t="n">
        <v>19.2</v>
      </c>
    </row>
    <row r="22">
      <c r="B22" s="17" t="inlineStr">
        <is>
          <t>POLÍTICA DE HEDGE</t>
        </is>
      </c>
    </row>
    <row r="23">
      <c r="B23" s="25" t="inlineStr">
        <is>
          <t>Ratio objetivo de cobertura:</t>
        </is>
      </c>
      <c r="C23" s="30" t="n">
        <v>0.8</v>
      </c>
    </row>
    <row r="26">
      <c r="B26" s="1" t="inlineStr">
        <is>
          <t>MULTIPLICADORES POR ESCENARIO (CALCULADOS)</t>
        </is>
      </c>
    </row>
    <row r="27">
      <c r="B27" s="25" t="inlineStr">
        <is>
          <t>FX shock vs Base:</t>
        </is>
      </c>
      <c r="C27" s="31">
        <f>IF(C9="Peso fuerte",-0.10,IF(C9="Peso débil",0.15,0))</f>
        <v/>
      </c>
    </row>
    <row r="28">
      <c r="B28" s="25" t="inlineStr">
        <is>
          <t>FX efectivo (escenario):</t>
        </is>
      </c>
      <c r="C28" s="32">
        <f>C17*(1+C27)</f>
        <v/>
      </c>
    </row>
    <row r="33">
      <c r="B33" s="24" t="inlineStr">
        <is>
          <t>cfoexponencial.com · El Equipo CFOˣ · v2.0 · Mayo 2026</t>
        </is>
      </c>
    </row>
  </sheetData>
  <pageMargins left="0.4" right="0.4" top="0.4" bottom="0.4" header="0.5" footer="0.5"/>
  <pageSetup orientation="portrait" fitToHeight="1" fitToWidth="1"/>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fitToPage="1"/>
  </sheetPr>
  <dimension ref="B2:I19"/>
  <sheetViews>
    <sheetView showGridLines="0" workbookViewId="0">
      <selection activeCell="A1" sqref="A1"/>
    </sheetView>
  </sheetViews>
  <sheetFormatPr baseColWidth="8" defaultRowHeight="15"/>
  <cols>
    <col width="2" customWidth="1" min="1" max="1"/>
    <col width="14" customWidth="1" min="2" max="2"/>
    <col width="14" customWidth="1" min="3" max="3"/>
    <col width="14" customWidth="1" min="4" max="4"/>
    <col width="12" customWidth="1" min="5" max="5"/>
    <col width="12" customWidth="1" min="6" max="6"/>
    <col width="16" customWidth="1" min="7" max="7"/>
    <col width="14" customWidth="1" min="8" max="8"/>
    <col width="14" customWidth="1" min="9" max="9"/>
  </cols>
  <sheetData>
    <row r="2">
      <c r="B2" s="1" t="inlineStr">
        <is>
          <t>HEDGE TRACKER · POSICIONES ABIERTAS</t>
        </is>
      </c>
    </row>
    <row r="3">
      <c r="B3" s="3" t="inlineStr">
        <is>
          <t>Forwards, opciones y futuros · valuados al FIX vigente</t>
        </is>
      </c>
    </row>
    <row r="8">
      <c r="B8" s="33" t="inlineStr">
        <is>
          <t>Fecha firma</t>
        </is>
      </c>
      <c r="C8" s="33" t="inlineStr">
        <is>
          <t>Tipo</t>
        </is>
      </c>
      <c r="D8" s="33" t="inlineStr">
        <is>
          <t>Monto USD</t>
        </is>
      </c>
      <c r="E8" s="33" t="inlineStr">
        <is>
          <t>Rate fijado</t>
        </is>
      </c>
      <c r="F8" s="33" t="inlineStr">
        <is>
          <t>Vencimiento (m)</t>
        </is>
      </c>
      <c r="G8" s="33" t="inlineStr">
        <is>
          <t>Contraparte</t>
        </is>
      </c>
      <c r="H8" s="33" t="inlineStr">
        <is>
          <t>Valor MXN @ rate</t>
        </is>
      </c>
      <c r="I8" s="33" t="inlineStr">
        <is>
          <t>MTM vs FIX vigente</t>
        </is>
      </c>
    </row>
    <row r="10">
      <c r="B10" s="34" t="inlineStr">
        <is>
          <t>2025-09-15</t>
        </is>
      </c>
      <c r="C10" s="34" t="inlineStr">
        <is>
          <t>Forward</t>
        </is>
      </c>
      <c r="D10" s="35" t="n">
        <v>200000</v>
      </c>
      <c r="E10" s="36" t="n">
        <v>17.65</v>
      </c>
      <c r="F10" s="37" t="n">
        <v>3</v>
      </c>
      <c r="G10" s="34" t="inlineStr">
        <is>
          <t>Banamex</t>
        </is>
      </c>
      <c r="H10" s="38">
        <f>D10*E10</f>
        <v/>
      </c>
      <c r="I10" s="38">
        <f>D10*(E10-Supuestos!C17)</f>
        <v/>
      </c>
    </row>
    <row r="11">
      <c r="B11" s="34" t="inlineStr">
        <is>
          <t>2025-09-20</t>
        </is>
      </c>
      <c r="C11" s="34" t="inlineStr">
        <is>
          <t>Forward</t>
        </is>
      </c>
      <c r="D11" s="35" t="n">
        <v>300000</v>
      </c>
      <c r="E11" s="36" t="n">
        <v>18.1</v>
      </c>
      <c r="F11" s="37" t="n">
        <v>6</v>
      </c>
      <c r="G11" s="34" t="inlineStr">
        <is>
          <t>BBVA</t>
        </is>
      </c>
      <c r="H11" s="38">
        <f>D11*E11</f>
        <v/>
      </c>
      <c r="I11" s="38">
        <f>D11*(E11-Supuestos!C17)</f>
        <v/>
      </c>
    </row>
    <row r="12">
      <c r="B12" s="34" t="inlineStr">
        <is>
          <t>2025-10-02</t>
        </is>
      </c>
      <c r="C12" s="34" t="inlineStr">
        <is>
          <t>Forward</t>
        </is>
      </c>
      <c r="D12" s="35" t="n">
        <v>500000</v>
      </c>
      <c r="E12" s="36" t="n">
        <v>18.75</v>
      </c>
      <c r="F12" s="37" t="n">
        <v>9</v>
      </c>
      <c r="G12" s="34" t="inlineStr">
        <is>
          <t>Santander</t>
        </is>
      </c>
      <c r="H12" s="38">
        <f>D12*E12</f>
        <v/>
      </c>
      <c r="I12" s="38">
        <f>D12*(E12-Supuestos!C17)</f>
        <v/>
      </c>
    </row>
    <row r="13">
      <c r="B13" s="34" t="inlineStr">
        <is>
          <t>2025-11-08</t>
        </is>
      </c>
      <c r="C13" s="34" t="inlineStr">
        <is>
          <t>Option PUT</t>
        </is>
      </c>
      <c r="D13" s="35" t="n">
        <v>250000</v>
      </c>
      <c r="E13" s="36" t="n">
        <v>18.4</v>
      </c>
      <c r="F13" s="37" t="n">
        <v>12</v>
      </c>
      <c r="G13" s="34" t="inlineStr">
        <is>
          <t>Banamex</t>
        </is>
      </c>
      <c r="H13" s="38">
        <f>D13*E13</f>
        <v/>
      </c>
      <c r="I13" s="38">
        <f>D13*(E13-Supuestos!C17)</f>
        <v/>
      </c>
    </row>
    <row r="15">
      <c r="B15" s="23" t="inlineStr">
        <is>
          <t>TOTAL CUBIERTO</t>
        </is>
      </c>
      <c r="D15" s="39">
        <f>SUM(D10:D13)</f>
        <v/>
      </c>
      <c r="H15" s="40">
        <f>SUM(H10:H13)</f>
        <v/>
      </c>
      <c r="I15" s="41">
        <f>SUM(I10:I13)</f>
        <v/>
      </c>
    </row>
    <row r="19">
      <c r="B19" s="24" t="inlineStr">
        <is>
          <t>cfoexponencial.com · El Equipo CFOˣ · v2.0 · Mayo 2026</t>
        </is>
      </c>
    </row>
  </sheetData>
  <conditionalFormatting sqref="I10:I13">
    <cfRule type="expression" priority="1" dxfId="0">
      <formula>I10&lt;0</formula>
    </cfRule>
    <cfRule type="expression" priority="2" dxfId="1">
      <formula>I10&gt;0</formula>
    </cfRule>
  </conditionalFormatting>
  <pageMargins left="0.4" right="0.4" top="0.4" bottom="0.4" header="0.5" footer="0.5"/>
  <pageSetup orientation="landscape" fitToHeight="1" fitToWidth="1"/>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fitToPage="1"/>
  </sheetPr>
  <dimension ref="B2:E30"/>
  <sheetViews>
    <sheetView showGridLines="0" showRowColHeaders="0" workbookViewId="0">
      <selection activeCell="A1" sqref="A1"/>
    </sheetView>
  </sheetViews>
  <sheetFormatPr baseColWidth="8" defaultRowHeight="15"/>
  <cols>
    <col width="2" customWidth="1" min="1" max="1"/>
    <col width="30" customWidth="1" min="2" max="2"/>
    <col width="30" customWidth="1" min="3" max="3"/>
    <col width="30" customWidth="1" min="4" max="4"/>
    <col width="2" customWidth="1" min="5" max="5"/>
  </cols>
  <sheetData>
    <row r="2">
      <c r="B2" s="1" t="inlineStr">
        <is>
          <t>LECTURA CFO · DIAGNÓSTICO AUTOMÁTICO</t>
        </is>
      </c>
    </row>
    <row r="3" ht="38" customHeight="1">
      <c r="B3" s="2" t="inlineStr">
        <is>
          <t>Tu exposición FX en español</t>
        </is>
      </c>
    </row>
    <row r="6">
      <c r="B6" s="4" t="inlineStr">
        <is>
          <t>EXPOSICIÓN NETA 12M</t>
        </is>
      </c>
      <c r="C6" s="4" t="inlineStr">
        <is>
          <t>RATIO COBERTURA</t>
        </is>
      </c>
      <c r="D6" s="4" t="inlineStr">
        <is>
          <t>MTM POSICIONES</t>
        </is>
      </c>
    </row>
    <row r="7" ht="48" customHeight="1">
      <c r="B7" s="42">
        <f>12*Supuestos!C13*Supuestos!C17-12*Supuestos!C14</f>
        <v/>
      </c>
      <c r="C7" s="43">
        <f>SUM('Hedge Tracker'!D10:D13)*Supuestos!C17/(12*Supuestos!C13*Supuestos!C17)</f>
        <v/>
      </c>
      <c r="D7" s="42">
        <f>SUM('Hedge Tracker'!I10:I13)</f>
        <v/>
      </c>
    </row>
    <row r="8" ht="48" customHeight="1">
      <c r="B8" s="44" t="inlineStr">
        <is>
          <t>MXN equivalentes del flujo USD anual menos egresos MXN. Positivo = ingresas más USD del que necesitas para operar.</t>
        </is>
      </c>
      <c r="C8" s="44" t="inlineStr">
        <is>
          <t>% del USD inflow anual cubierto con instrumentos. Política objetivo: 80%.</t>
        </is>
      </c>
      <c r="D8" s="44" t="inlineStr">
        <is>
          <t>Ganancia/pérdida agregada de todas las posiciones abiertas si liquidaras hoy.</t>
        </is>
      </c>
    </row>
    <row r="9">
      <c r="B9" s="5" t="n"/>
      <c r="C9" s="5" t="n"/>
      <c r="D9" s="5" t="n"/>
    </row>
    <row r="12">
      <c r="B12" s="1" t="inlineStr">
        <is>
          <t>P&amp;L IMPACT POR ESCENARIO FX</t>
        </is>
      </c>
    </row>
    <row r="13">
      <c r="B13" s="45" t="inlineStr"/>
      <c r="C13" s="33" t="inlineStr">
        <is>
          <t>Base (FIX vigente)</t>
        </is>
      </c>
      <c r="D13" s="33" t="inlineStr">
        <is>
          <t>Peso fuerte (−10%)</t>
        </is>
      </c>
      <c r="E13" s="33" t="inlineStr">
        <is>
          <t>Peso débil (+15%)</t>
        </is>
      </c>
    </row>
    <row r="14">
      <c r="B14" s="34" t="inlineStr">
        <is>
          <t>FX efectivo</t>
        </is>
      </c>
      <c r="C14" s="46">
        <f>Supuestos!C17</f>
        <v/>
      </c>
      <c r="D14" s="47">
        <f>Supuestos!C17*0.9</f>
        <v/>
      </c>
      <c r="E14" s="47">
        <f>Supuestos!C17*1.15</f>
        <v/>
      </c>
    </row>
    <row r="15">
      <c r="B15" s="34" t="inlineStr">
        <is>
          <t>MXN recibido vs base (12M)</t>
        </is>
      </c>
      <c r="C15" s="48" t="inlineStr">
        <is>
          <t>0</t>
        </is>
      </c>
      <c r="D15" s="49">
        <f>12*Supuestos!C13*(Supuestos!C17*0.9-Supuestos!C17)</f>
        <v/>
      </c>
      <c r="E15" s="49">
        <f>12*Supuestos!C13*(Supuestos!C17*1.15-Supuestos!C17)</f>
        <v/>
      </c>
    </row>
    <row r="16">
      <c r="B16" s="34" t="inlineStr">
        <is>
          <t>MTM hedge book vs base</t>
        </is>
      </c>
      <c r="C16" s="48">
        <f>SUM('Hedge Tracker'!I10:I13)</f>
        <v/>
      </c>
      <c r="D16" s="49">
        <f>SUMPRODUCT('Hedge Tracker'!D10:D13,('Hedge Tracker'!E10:E13-Supuestos!C17*0.9))</f>
        <v/>
      </c>
      <c r="E16" s="49">
        <f>SUMPRODUCT('Hedge Tracker'!D10:D13,('Hedge Tracker'!E10:E13-Supuestos!C17*1.15))</f>
        <v/>
      </c>
    </row>
    <row r="20">
      <c r="B20" s="1" t="inlineStr">
        <is>
          <t>ACCIONES RECOMENDADAS</t>
        </is>
      </c>
    </row>
    <row r="21">
      <c r="B21" s="3" t="inlineStr">
        <is>
          <t>Lógica condicional sobre ratio cobertura y volatilidad</t>
        </is>
      </c>
    </row>
    <row r="23">
      <c r="B23" s="50" t="inlineStr">
        <is>
          <t>🔴 SI RATIO &lt; 60%</t>
        </is>
      </c>
      <c r="C23" s="51" t="inlineStr">
        <is>
          <t>🟡 SI MTM &lt; -$500K</t>
        </is>
      </c>
      <c r="D23" s="52" t="inlineStr">
        <is>
          <t>🟢 SI FIX SE MUEVE &gt; 2% EN 1 SEM</t>
        </is>
      </c>
    </row>
    <row r="24">
      <c r="B24" s="53" t="inlineStr">
        <is>
          <t>Firmar forward de 6M</t>
        </is>
      </c>
      <c r="C24" s="53" t="inlineStr">
        <is>
          <t>Revisar contraparte</t>
        </is>
      </c>
      <c r="D24" s="53" t="inlineStr">
        <is>
          <t>Activar protocolo</t>
        </is>
      </c>
    </row>
    <row r="25" ht="48" customHeight="1">
      <c r="B25" s="54">
        <f>"Cobertura insuficiente. Firmar forward 6M por "&amp;TEXT(12*Supuestos!C13*0.5,"USD #,##0")&amp;" para llevar ratio a 50%+."</f>
        <v/>
      </c>
      <c r="C25" s="54" t="inlineStr">
        <is>
          <t>MTM negativo grande significa que el peso se ha fortalecido contra tu posición. No rolear el hedge mecánicamente — espera próximo dato Banxico.</t>
        </is>
      </c>
      <c r="D25" s="54" t="inlineStr">
        <is>
          <t>Movimientos rápidos requieren respuesta. Reuión flash con CEO + tesorero, decisión documentada de hold/hedge/rolear en 24h.</t>
        </is>
      </c>
    </row>
    <row r="30">
      <c r="B30" s="24" t="inlineStr">
        <is>
          <t>cfoexponencial.com · El Equipo CFOˣ · v2.0 · Mayo 2026</t>
        </is>
      </c>
    </row>
  </sheetData>
  <pageMargins left="0.4" right="0.4" top="0.4" bottom="0.4" header="0.5" footer="0.5"/>
  <pageSetup orientation="portrait" fitToHeight="1"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fitToPage="1"/>
  </sheetPr>
  <dimension ref="B2:G18"/>
  <sheetViews>
    <sheetView showGridLines="0" showRowColHeaders="0" workbookViewId="0">
      <selection activeCell="A1" sqref="A1"/>
    </sheetView>
  </sheetViews>
  <sheetFormatPr baseColWidth="8" defaultRowHeight="15"/>
  <cols>
    <col width="2" customWidth="1" min="1" max="1"/>
    <col width="34" customWidth="1" min="2" max="2"/>
    <col width="16" customWidth="1" min="3" max="3"/>
    <col width="16" customWidth="1" min="4" max="4"/>
    <col width="16" customWidth="1" min="5" max="5"/>
    <col width="16" customWidth="1" min="6" max="6"/>
    <col width="16" customWidth="1" min="7" max="7"/>
  </cols>
  <sheetData>
    <row r="2">
      <c r="B2" s="1" t="inlineStr">
        <is>
          <t>BENCHMARKS · HEDGE RATIOS LATAM</t>
        </is>
      </c>
    </row>
    <row r="3">
      <c r="B3" s="3" t="inlineStr">
        <is>
          <t>32 empresas con exposición USD/MXN · sectores SaaS, manufactura, servicios</t>
        </is>
      </c>
    </row>
    <row r="6">
      <c r="B6" s="33" t="inlineStr">
        <is>
          <t>Métrica</t>
        </is>
      </c>
      <c r="C6" s="33" t="inlineStr">
        <is>
          <t>p25</t>
        </is>
      </c>
      <c r="D6" s="33" t="inlineStr">
        <is>
          <t>p50</t>
        </is>
      </c>
      <c r="E6" s="33" t="inlineStr">
        <is>
          <t>p75</t>
        </is>
      </c>
      <c r="F6" s="33" t="inlineStr">
        <is>
          <t>Tu valor</t>
        </is>
      </c>
      <c r="G6" s="33" t="inlineStr">
        <is>
          <t>Lectura</t>
        </is>
      </c>
    </row>
    <row r="7">
      <c r="B7" s="34" t="inlineStr">
        <is>
          <t>Ratio cobertura (% exposure)</t>
        </is>
      </c>
      <c r="C7" s="55" t="n">
        <v>0.4</v>
      </c>
      <c r="D7" s="55" t="n">
        <v>0.65</v>
      </c>
      <c r="E7" s="55" t="n">
        <v>0.85</v>
      </c>
      <c r="F7" s="56">
        <f>SUM('Hedge Tracker'!D10:D13)*Supuestos!C17/(12*Supuestos!C13*Supuestos!C17)</f>
        <v/>
      </c>
      <c r="G7" s="57">
        <f>IF(F7&lt;C7,"bajo p25 — riesgo alto",IF(F7&lt;D7,"p25-p50 — vigilar",IF(F7&lt;E7,"p50-p75 — sólido","sobre p75 — sobreCobertura?")))</f>
        <v/>
      </c>
    </row>
    <row r="8">
      <c r="B8" s="34" t="inlineStr">
        <is>
          <t># instrumentos abiertos</t>
        </is>
      </c>
      <c r="C8" s="58" t="n">
        <v>1</v>
      </c>
      <c r="D8" s="58" t="n">
        <v>3</v>
      </c>
      <c r="E8" s="58" t="n">
        <v>6</v>
      </c>
      <c r="F8" s="59">
        <f>COUNTA('Hedge Tracker'!B10:B13)</f>
        <v/>
      </c>
      <c r="G8" s="57">
        <f>IF(F8&lt;C8,"bajo p25",IF(F8&lt;D8,"p25-p50","sobre p50"))</f>
        <v/>
      </c>
    </row>
    <row r="9">
      <c r="B9" s="34" t="inlineStr">
        <is>
          <t>Tenor promedio (meses)</t>
        </is>
      </c>
      <c r="C9" s="60" t="n">
        <v>3</v>
      </c>
      <c r="D9" s="60" t="n">
        <v>6</v>
      </c>
      <c r="E9" s="60" t="n">
        <v>12</v>
      </c>
      <c r="F9" s="61">
        <f>AVERAGE('Hedge Tracker'!F10:F13)</f>
        <v/>
      </c>
      <c r="G9" s="57">
        <f>IF(F9&lt;C9,"corto — flexible",IF(F9&lt;D9,"medio","largo — committed"))</f>
        <v/>
      </c>
    </row>
    <row r="10">
      <c r="B10" s="34" t="inlineStr">
        <is>
          <t>Concentración 1 contraparte</t>
        </is>
      </c>
      <c r="C10" s="55" t="n">
        <v>0.3</v>
      </c>
      <c r="D10" s="55" t="n">
        <v>0.5</v>
      </c>
      <c r="E10" s="55" t="n">
        <v>0.7</v>
      </c>
      <c r="F10" s="56">
        <f>MAXIFS('Hedge Tracker'!D10:D13,'Hedge Tracker'!G10:G13,'Hedge Tracker'!G10)/SUM('Hedge Tracker'!D10:D13)</f>
        <v/>
      </c>
      <c r="G10" s="57">
        <f>IF(F10&gt;E10,"alta — diversifica",IF(F10&gt;D10,"media","baja"))</f>
        <v/>
      </c>
    </row>
    <row r="13" ht="18" customHeight="1">
      <c r="B13" s="62" t="inlineStr">
        <is>
          <t>Fuente: muestra anónima de 32 empresas en LATAM con exposición USD/MXN significativa. Datos del archivo CFOˣ 2024-2026. Sectores: SaaS, manufactura exportadora, servicios B2B.</t>
        </is>
      </c>
    </row>
    <row r="14"/>
    <row r="15"/>
    <row r="18">
      <c r="B18" s="24" t="inlineStr">
        <is>
          <t>cfoexponencial.com · El Equipo CFOˣ · v2.0 · Mayo 2026</t>
        </is>
      </c>
    </row>
  </sheetData>
  <mergeCells count="1">
    <mergeCell ref="B13:G15"/>
  </mergeCells>
  <pageMargins left="0.4" right="0.4" top="0.4" bottom="0.4" header="0.5" footer="0.5"/>
  <pageSetup orientation="landscape" fitToHeight="1" fitToWidth="1"/>
</worksheet>
</file>

<file path=xl/worksheets/sheet6.xml><?xml version="1.0" encoding="utf-8"?>
<worksheet xmlns="http://schemas.openxmlformats.org/spreadsheetml/2006/main">
  <sheetPr>
    <outlinePr summaryBelow="1" summaryRight="1"/>
    <pageSetUpPr fitToPage="1"/>
  </sheetPr>
  <dimension ref="B2:C39"/>
  <sheetViews>
    <sheetView showGridLines="0" showRowColHeaders="0" workbookViewId="0">
      <selection activeCell="A1" sqref="A1"/>
    </sheetView>
  </sheetViews>
  <sheetFormatPr baseColWidth="8" defaultRowHeight="15"/>
  <cols>
    <col width="2" customWidth="1" min="1" max="1"/>
    <col width="38" customWidth="1" min="2" max="2"/>
    <col width="38" customWidth="1" min="3" max="3"/>
    <col width="2" customWidth="1" min="4" max="4"/>
  </cols>
  <sheetData>
    <row r="2">
      <c r="B2" s="1" t="inlineStr">
        <is>
          <t>METODOLOGÍA Y ERRORES COMUNES</t>
        </is>
      </c>
    </row>
    <row r="3" ht="38" customHeight="1">
      <c r="B3" s="2" t="inlineStr">
        <is>
          <t>Cómo está estructurado este modelo, y qué lo rompe</t>
        </is>
      </c>
    </row>
    <row r="6">
      <c r="B6" s="17" t="inlineStr">
        <is>
          <t>ESTRUCTURA</t>
        </is>
      </c>
    </row>
    <row r="7" ht="22" customHeight="1">
      <c r="B7" s="63" t="inlineStr">
        <is>
          <t>El modelo trata FX exposure como dos flujos: USD inflows mensuales (revenue) y MXN outflows mensuales (costos). El neto en USD-equivalente es la exposición. La cobertura es la suma del USD notional de posiciones abiertas dividida por el USD anual proyectado. El MTM valua cada posición contra el FIX vigente. Los 3 escenarios (Base, Peso fuerte −10%, Peso débil +15%) recalculan tanto el revenue MXN-equivalent como el book P&amp;L del hedge.</t>
        </is>
      </c>
    </row>
    <row r="8"/>
    <row r="9"/>
    <row r="10"/>
    <row r="13">
      <c r="B13" s="64" t="inlineStr">
        <is>
          <t>LAS OCHO COSAS QUE MATAN UN HEDGE PROGRAM</t>
        </is>
      </c>
    </row>
    <row r="14" ht="22" customHeight="1">
      <c r="B14" s="3" t="inlineStr">
        <is>
          <t>Compiladas del archivo CFOˣ y conversaciones con Treasury Forum México</t>
        </is>
      </c>
    </row>
    <row r="17">
      <c r="B17" s="1" t="inlineStr">
        <is>
          <t>ERROR 01</t>
        </is>
      </c>
      <c r="C17" s="1" t="inlineStr">
        <is>
          <t>ERROR 02</t>
        </is>
      </c>
    </row>
    <row r="18">
      <c r="B18" s="17" t="inlineStr">
        <is>
          <t>Hedge perfecto</t>
        </is>
      </c>
      <c r="C18" s="17" t="inlineStr">
        <is>
          <t>Ignorar gamma de opciones</t>
        </is>
      </c>
    </row>
    <row r="19" ht="32" customHeight="1">
      <c r="B19" s="18" t="inlineStr">
        <is>
          <t>Cubrir 100% es ingenuo: matas la oportunidad cuando peso se debilita y pagas costo cuando se fortalece.</t>
        </is>
      </c>
      <c r="C19" s="18" t="inlineStr">
        <is>
          <t>Las opciones tienen valor no lineal. Modelarlas como forwards subestima MTM en moves grandes.</t>
        </is>
      </c>
    </row>
    <row r="20" ht="32" customHeight="1">
      <c r="B20" s="65" t="inlineStr">
        <is>
          <t>Fix: Política 60-85%, no 100%.</t>
        </is>
      </c>
      <c r="C20" s="65" t="inlineStr">
        <is>
          <t>Fix: Si tu book tiene opciones, valoración Black-Scholes o cotización del banco — no rate fijado.</t>
        </is>
      </c>
    </row>
    <row r="21">
      <c r="B21" s="1" t="inlineStr">
        <is>
          <t>ERROR 03</t>
        </is>
      </c>
      <c r="C21" s="1" t="inlineStr">
        <is>
          <t>ERROR 04</t>
        </is>
      </c>
    </row>
    <row r="22">
      <c r="B22" s="17" t="inlineStr">
        <is>
          <t>Concentrar en una contraparte</t>
        </is>
      </c>
      <c r="C22" s="17" t="inlineStr">
        <is>
          <t>Hedgear pipeline no contratos</t>
        </is>
      </c>
    </row>
    <row r="23" ht="32" customHeight="1">
      <c r="B23" s="18" t="inlineStr">
        <is>
          <t>Todo el hedge con un solo banco = riesgo crediticio + sin shopping.</t>
        </is>
      </c>
      <c r="C23" s="18" t="inlineStr">
        <is>
          <t>Forward por ventas no firmadas se vuelve especulación si los deals no cierran.</t>
        </is>
      </c>
    </row>
    <row r="24" ht="32" customHeight="1">
      <c r="B24" s="65" t="inlineStr">
        <is>
          <t>Fix: Mínimo 2 contrapartes, mejor 3-4.</t>
        </is>
      </c>
      <c r="C24" s="65" t="inlineStr">
        <is>
          <t>Fix: Sólo cubre USD ya facturado o contractualmente firme.</t>
        </is>
      </c>
    </row>
    <row r="25">
      <c r="B25" s="1" t="inlineStr">
        <is>
          <t>ERROR 05</t>
        </is>
      </c>
      <c r="C25" s="1" t="inlineStr">
        <is>
          <t>ERROR 06</t>
        </is>
      </c>
    </row>
    <row r="26">
      <c r="B26" s="17" t="inlineStr">
        <is>
          <t>Mecánicamente rolar</t>
        </is>
      </c>
      <c r="C26" s="17" t="inlineStr">
        <is>
          <t>Olvidar el costo del carry</t>
        </is>
      </c>
    </row>
    <row r="27" ht="32" customHeight="1">
      <c r="B27" s="18" t="inlineStr">
        <is>
          <t>Rolar al vencimiento sin ajustar a la nueva exposición = drift de la política.</t>
        </is>
      </c>
      <c r="C27" s="18" t="inlineStr">
        <is>
          <t>Forward rate ≠ spot. El diferencial de tasas (CETES vs Treasury) está priced in.</t>
        </is>
      </c>
    </row>
    <row r="28" ht="32" customHeight="1">
      <c r="B28" s="65" t="inlineStr">
        <is>
          <t>Fix: Re-cotizar exposición trimestralmente. Ajustar el book.</t>
        </is>
      </c>
      <c r="C28" s="65" t="inlineStr">
        <is>
          <t>Fix: Compara forward implícito vs cotizado. Diferencia &gt;5pb = mal trade.</t>
        </is>
      </c>
    </row>
    <row r="29">
      <c r="B29" s="1" t="inlineStr">
        <is>
          <t>ERROR 07</t>
        </is>
      </c>
      <c r="C29" s="1" t="inlineStr">
        <is>
          <t>ERROR 08</t>
        </is>
      </c>
    </row>
    <row r="30">
      <c r="B30" s="17" t="inlineStr">
        <is>
          <t>Cubrir cost-side también</t>
        </is>
      </c>
      <c r="C30" s="17" t="inlineStr">
        <is>
          <t>No alinear con reporting GAAP</t>
        </is>
      </c>
    </row>
    <row r="31" ht="32" customHeight="1">
      <c r="B31" s="18" t="inlineStr">
        <is>
          <t>MXN outflows pagados en MXN no necesitan hedge — ya están en moneda funcional.</t>
        </is>
      </c>
      <c r="C31" s="18" t="inlineStr">
        <is>
          <t>Hedge accounting tiene reglas. Si no calificas, el MTM golpea P&amp;L cada cierre.</t>
        </is>
      </c>
    </row>
    <row r="32" ht="32" customHeight="1">
      <c r="B32" s="65" t="inlineStr">
        <is>
          <t>Fix: Sólo USD inflows requieren cobertura.</t>
        </is>
      </c>
      <c r="C32" s="65" t="inlineStr">
        <is>
          <t>Fix: Documenta el hedge designation desde día 1. Consulta auditor.</t>
        </is>
      </c>
    </row>
    <row r="34">
      <c r="B34" s="1" t="inlineStr">
        <is>
          <t>FUENTES</t>
        </is>
      </c>
    </row>
    <row r="35">
      <c r="B35" s="62" t="inlineStr">
        <is>
          <t>Banxico (SIE series SF43718 FIX, SF61745 tasa objetivo), Treasury Forum México, IFRS 9 Hedge Accounting, archivo CFOˣ 2024-2026 (caso № 14 publicado en cfoexponencial.com/archivo/caso-14).</t>
        </is>
      </c>
    </row>
    <row r="36"/>
    <row r="39">
      <c r="B39" s="24" t="inlineStr">
        <is>
          <t>cfoexponencial.com · El Equipo CFOˣ · v2.0 · Mayo 2026</t>
        </is>
      </c>
    </row>
  </sheetData>
  <mergeCells count="2">
    <mergeCell ref="B35:C36"/>
    <mergeCell ref="B7:C10"/>
  </mergeCells>
  <pageMargins left="0.4" right="0.4" top="0.4" bottom="0.4" header="0.5" footer="0.5"/>
  <pageSetup orientation="portrait"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2026-05-24T02:21:54Z</dcterms:created>
  <dcterms:modified xsi:type="dcterms:W3CDTF">2026-05-24T02:21:54Z</dcterms:modified>
</cp:coreProperties>
</file>